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dy S\Documents\Itchen Stoke &amp; Ovington Parish Council\Meetings\12th December 2024\"/>
    </mc:Choice>
  </mc:AlternateContent>
  <xr:revisionPtr revIDLastSave="0" documentId="8_{51D275EC-3960-4253-8760-C15E33BEFB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24-25" sheetId="1" r:id="rId1"/>
    <sheet name="EMR" sheetId="2" r:id="rId2"/>
    <sheet name="Boomtown Grant" sheetId="3" r:id="rId3"/>
  </sheets>
  <definedNames>
    <definedName name="_xlnm.Print_Area" localSheetId="2">'Boomtown Grant'!$A$1:$G$17</definedName>
    <definedName name="_xlnm.Print_Area" localSheetId="0">'Budget 24-25'!$A$1:$M$36</definedName>
    <definedName name="_xlnm.Print_Area" localSheetId="1">EMR!$A$1:$J$24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" l="1"/>
  <c r="G22" i="1"/>
  <c r="G19" i="1"/>
  <c r="G17" i="1"/>
  <c r="G16" i="1"/>
  <c r="K22" i="1"/>
  <c r="I34" i="1" l="1"/>
  <c r="H34" i="1"/>
  <c r="H14" i="1"/>
  <c r="I14" i="1"/>
  <c r="S12" i="2"/>
  <c r="H6" i="2"/>
  <c r="J6" i="2" s="1"/>
  <c r="J12" i="2"/>
  <c r="J10" i="2"/>
  <c r="J8" i="2"/>
  <c r="L34" i="1" l="1"/>
  <c r="G34" i="1"/>
  <c r="L14" i="1"/>
  <c r="G14" i="1"/>
  <c r="L35" i="1" l="1"/>
  <c r="D34" i="1"/>
  <c r="F34" i="1" l="1"/>
  <c r="G35" i="1" s="1"/>
  <c r="F14" i="1"/>
  <c r="C34" i="1" l="1"/>
  <c r="E16" i="3" l="1"/>
  <c r="B16" i="3"/>
  <c r="G7" i="3"/>
  <c r="G8" i="3" s="1"/>
  <c r="G9" i="3" s="1"/>
  <c r="G10" i="3" s="1"/>
  <c r="G11" i="3" s="1"/>
  <c r="G12" i="3" s="1"/>
  <c r="G13" i="3" s="1"/>
  <c r="G14" i="3" s="1"/>
  <c r="G17" i="3" l="1"/>
  <c r="G16" i="3"/>
  <c r="J14" i="2" s="1"/>
  <c r="J16" i="2" s="1"/>
  <c r="C14" i="1" l="1"/>
  <c r="D14" i="1" l="1"/>
  <c r="K34" i="1" l="1"/>
  <c r="J20" i="2" s="1"/>
  <c r="K14" i="1" l="1"/>
  <c r="K35" i="1" s="1"/>
  <c r="J2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IS&amp;O Parish Council</author>
  </authors>
  <commentList>
    <comment ref="I34" authorId="0" shapeId="0" xr:uid="{F1E02576-DFC8-4C3C-83D4-F7E37AFF7290}">
      <text>
        <r>
          <rPr>
            <b/>
            <sz val="9"/>
            <color indexed="81"/>
            <rFont val="Tahoma"/>
            <family val="2"/>
          </rPr>
          <t>IS&amp;O Parish Council:</t>
        </r>
        <r>
          <rPr>
            <sz val="9"/>
            <color indexed="81"/>
            <rFont val="Tahoma"/>
            <family val="2"/>
          </rPr>
          <t xml:space="preserve">
Agrees with cashbook as at 21/11/23 (cell R52)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IS&amp;O Parish Council</author>
  </authors>
  <commentList>
    <comment ref="H5" authorId="0" shapeId="0" xr:uid="{67F8C64B-D51C-4EFA-B317-7558D93406DE}">
      <text>
        <r>
          <rPr>
            <b/>
            <sz val="9"/>
            <color indexed="81"/>
            <rFont val="Tahoma"/>
            <family val="2"/>
          </rPr>
          <t>IS&amp;O Parish Council:</t>
        </r>
        <r>
          <rPr>
            <sz val="9"/>
            <color indexed="81"/>
            <rFont val="Tahoma"/>
            <family val="2"/>
          </rPr>
          <t xml:space="preserve">
Figs in this column to be populated from 22/23 budget items unspent so only estimates as at Nov 2023</t>
        </r>
      </text>
    </comment>
    <comment ref="I5" authorId="0" shapeId="0" xr:uid="{9AD5BBD9-0AA6-4ADD-A2CF-0D9FD2B50E33}">
      <text>
        <r>
          <rPr>
            <b/>
            <sz val="9"/>
            <color indexed="81"/>
            <rFont val="Tahoma"/>
            <family val="2"/>
          </rPr>
          <t>IS&amp;O Parish Council:</t>
        </r>
        <r>
          <rPr>
            <sz val="9"/>
            <color indexed="81"/>
            <rFont val="Tahoma"/>
            <family val="2"/>
          </rPr>
          <t xml:space="preserve">
Figs in this col are estimates until 31/3/24 </t>
        </r>
      </text>
    </comment>
  </commentList>
</comments>
</file>

<file path=xl/sharedStrings.xml><?xml version="1.0" encoding="utf-8"?>
<sst xmlns="http://schemas.openxmlformats.org/spreadsheetml/2006/main" count="115" uniqueCount="105">
  <si>
    <t>Precept</t>
  </si>
  <si>
    <t>Insurance</t>
  </si>
  <si>
    <t>Audits</t>
  </si>
  <si>
    <t>Capital Schemes</t>
  </si>
  <si>
    <t>Itchen Stoke &amp; Ovington Parish Council</t>
  </si>
  <si>
    <t>S137 Grants</t>
  </si>
  <si>
    <t>Chairmans Allowance</t>
  </si>
  <si>
    <t>Council Tax Support Grant</t>
  </si>
  <si>
    <t>Admin/ Expenses</t>
  </si>
  <si>
    <t>INCOME</t>
  </si>
  <si>
    <t>TOTAL</t>
  </si>
  <si>
    <t>EXPENDITURE</t>
  </si>
  <si>
    <t>Lengthsman</t>
  </si>
  <si>
    <t>Equipment Storage</t>
  </si>
  <si>
    <t>Maintenance/Equip/Dog/BT Kiosks etc</t>
  </si>
  <si>
    <t xml:space="preserve">Proposed </t>
  </si>
  <si>
    <t>Budget 20/21</t>
  </si>
  <si>
    <t>Salaries/PAYE/OT</t>
  </si>
  <si>
    <t>Forecast</t>
  </si>
  <si>
    <t>Actual 20/21</t>
  </si>
  <si>
    <t>Grants/S106/Misc</t>
  </si>
  <si>
    <t>Expenditure</t>
  </si>
  <si>
    <t>Election Fees (EMR)</t>
  </si>
  <si>
    <t>Events (EMR)</t>
  </si>
  <si>
    <t>Earmarked Reserve (EMR)</t>
  </si>
  <si>
    <t>Itchen Stoke and Ovington Parish Council</t>
  </si>
  <si>
    <t>Ear Marked Reserves</t>
  </si>
  <si>
    <t>Boomtown Grant Funding</t>
  </si>
  <si>
    <t>Income &amp; Expenditure Account</t>
  </si>
  <si>
    <t xml:space="preserve">Income    </t>
  </si>
  <si>
    <t>Date</t>
  </si>
  <si>
    <t>£</t>
  </si>
  <si>
    <t>Project</t>
  </si>
  <si>
    <t>Expense</t>
  </si>
  <si>
    <t>Balance</t>
  </si>
  <si>
    <t xml:space="preserve">Broadband </t>
  </si>
  <si>
    <t>Gigabeam</t>
  </si>
  <si>
    <t>BT Kiosk renovation, further broadband, Churchyard maintenance</t>
  </si>
  <si>
    <t>BT Kiosk</t>
  </si>
  <si>
    <t>River walk footpath levelling &amp; resurfacing</t>
  </si>
  <si>
    <t>Defibrillator</t>
  </si>
  <si>
    <t>Event Cancelled due to Covid 19</t>
  </si>
  <si>
    <t>Churchyard maintenance</t>
  </si>
  <si>
    <t>Total</t>
  </si>
  <si>
    <t>18/19</t>
  </si>
  <si>
    <t>19/20</t>
  </si>
  <si>
    <t>20/21</t>
  </si>
  <si>
    <t>Grants/CIL</t>
  </si>
  <si>
    <t>Election Fees</t>
  </si>
  <si>
    <t>Events</t>
  </si>
  <si>
    <t>Budget Heading</t>
  </si>
  <si>
    <t>General Reserve</t>
  </si>
  <si>
    <t>Total EMR</t>
  </si>
  <si>
    <t>Boomtown Grant Balance</t>
  </si>
  <si>
    <t>21/22</t>
  </si>
  <si>
    <t>22/23</t>
  </si>
  <si>
    <t>Actual</t>
  </si>
  <si>
    <t>23/24</t>
  </si>
  <si>
    <r>
      <rPr>
        <b/>
        <sz val="12"/>
        <color theme="1"/>
        <rFont val="Calibri"/>
        <family val="2"/>
        <scheme val="minor"/>
      </rPr>
      <t>Training &amp; Subscriptions</t>
    </r>
    <r>
      <rPr>
        <sz val="12"/>
        <color theme="1"/>
        <rFont val="Calibri"/>
        <family val="2"/>
        <scheme val="minor"/>
      </rPr>
      <t xml:space="preserve"> HALC/Clerk &amp; Cllr Training/Website Support</t>
    </r>
  </si>
  <si>
    <t>(Total)</t>
  </si>
  <si>
    <t>Event took place in 2022 - income expected Dec 22/Jan 23</t>
  </si>
  <si>
    <t>APPENDIX D</t>
  </si>
  <si>
    <t>Budget 23/24</t>
  </si>
  <si>
    <t>24/25</t>
  </si>
  <si>
    <t>Description 24/25</t>
  </si>
  <si>
    <t>Movement 23/24</t>
  </si>
  <si>
    <t>Cash at Bank 21.11.23</t>
  </si>
  <si>
    <t>Est Remaining Expenditure 23/24</t>
  </si>
  <si>
    <t>Grant not taken</t>
  </si>
  <si>
    <t>Cape 4500 - 500 spent</t>
  </si>
  <si>
    <t>Spent 22/23: 276, 172 Meadow Party</t>
  </si>
  <si>
    <t>275.72, 172.00, 500.00</t>
  </si>
  <si>
    <t>Budget</t>
  </si>
  <si>
    <t>Actual:</t>
  </si>
  <si>
    <t>Events 22/23</t>
  </si>
  <si>
    <t>Budget:</t>
  </si>
  <si>
    <t>Net:</t>
  </si>
  <si>
    <t>Chairman Allowance 22/23</t>
  </si>
  <si>
    <t>Deficit</t>
  </si>
  <si>
    <t>No increase</t>
  </si>
  <si>
    <t>Add bank charges 2 x 18 plus clerk expenses</t>
  </si>
  <si>
    <t>Contribution to Clerk salary</t>
  </si>
  <si>
    <t>No invoices yet received</t>
  </si>
  <si>
    <t>Bank charges, clerk expenses etc</t>
  </si>
  <si>
    <t>No expenses - into reserve</t>
  </si>
  <si>
    <t>No elections in 24/25</t>
  </si>
  <si>
    <t>Use reserves if necessary</t>
  </si>
  <si>
    <t>Not required</t>
  </si>
  <si>
    <t>Surplus</t>
  </si>
  <si>
    <t>Proposed transfer from Reserves</t>
  </si>
  <si>
    <t>Budget Forecast 2025/26</t>
  </si>
  <si>
    <t>Draft for adoption at Full Council Meeting 12 Dec 2024</t>
  </si>
  <si>
    <t>Actual 23/24</t>
  </si>
  <si>
    <t>Budget 24/25</t>
  </si>
  <si>
    <t>As at 20/11/24</t>
  </si>
  <si>
    <t>25/26</t>
  </si>
  <si>
    <t>Description</t>
  </si>
  <si>
    <t>Still to pay 2 x 440 salary</t>
  </si>
  <si>
    <t>Add dog bin x 3</t>
  </si>
  <si>
    <t>Summer event</t>
  </si>
  <si>
    <t>Website &amp; email hosting</t>
  </si>
  <si>
    <t>Citizens Advice 400</t>
  </si>
  <si>
    <t>Renewal 1 Jan 25 &amp; ICO</t>
  </si>
  <si>
    <t>Membership</t>
  </si>
  <si>
    <t>HALC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</si>
</sst>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7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Arial"/>
      <family val="2"/>
    </font>
    <font>
      <sz val="12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2"/>
      <color rgb="FF00B0F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7030A0"/>
      <name val="Calibri"/>
      <family val="2"/>
    </font>
    <font>
      <sz val="12"/>
      <color rgb="FF7030A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8"/>
      <name val="Arial"/>
      <family val="2"/>
    </font>
    <font>
      <b/>
      <sz val="14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Arial"/>
      <family val="2"/>
    </font>
    <font>
      <sz val="12"/>
      <color theme="7" tint="-0.249977111117893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6" fillId="0" borderId="2" xfId="0" applyFont="1" applyBorder="1"/>
    <xf numFmtId="0" fontId="3" fillId="0" borderId="0" xfId="0" applyFont="1" applyAlignment="1">
      <alignment horizontal="left" vertical="top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0" fontId="18" fillId="0" borderId="2" xfId="0" applyFont="1" applyBorder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3" fillId="0" borderId="2" xfId="0" applyFont="1" applyBorder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1" fontId="18" fillId="0" borderId="3" xfId="0" applyNumberFormat="1" applyFont="1" applyBorder="1"/>
    <xf numFmtId="0" fontId="20" fillId="0" borderId="0" xfId="0" applyFont="1" applyAlignment="1">
      <alignment vertical="center"/>
    </xf>
    <xf numFmtId="1" fontId="18" fillId="0" borderId="0" xfId="0" applyNumberFormat="1" applyFont="1"/>
    <xf numFmtId="1" fontId="20" fillId="0" borderId="0" xfId="0" applyNumberFormat="1" applyFont="1"/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0" fontId="27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17" fontId="26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6" fillId="0" borderId="5" xfId="0" applyFont="1" applyBorder="1"/>
    <xf numFmtId="0" fontId="27" fillId="0" borderId="5" xfId="0" applyFont="1" applyBorder="1"/>
    <xf numFmtId="0" fontId="26" fillId="0" borderId="5" xfId="0" applyFont="1" applyBorder="1" applyAlignment="1">
      <alignment horizontal="center"/>
    </xf>
    <xf numFmtId="0" fontId="29" fillId="0" borderId="0" xfId="0" applyFont="1" applyAlignment="1">
      <alignment horizontal="left"/>
    </xf>
    <xf numFmtId="0" fontId="21" fillId="0" borderId="0" xfId="0" quotePrefix="1" applyFont="1"/>
    <xf numFmtId="0" fontId="12" fillId="0" borderId="2" xfId="0" applyFont="1" applyBorder="1"/>
    <xf numFmtId="0" fontId="15" fillId="0" borderId="2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30" fillId="0" borderId="2" xfId="0" applyFont="1" applyBorder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2" fillId="0" borderId="0" xfId="0" applyFont="1"/>
    <xf numFmtId="164" fontId="27" fillId="0" borderId="0" xfId="1" applyNumberFormat="1" applyFont="1" applyFill="1" applyAlignment="1">
      <alignment horizontal="center"/>
    </xf>
    <xf numFmtId="164" fontId="27" fillId="0" borderId="0" xfId="1" applyNumberFormat="1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4" fontId="27" fillId="0" borderId="0" xfId="1" applyNumberFormat="1" applyFont="1" applyAlignment="1">
      <alignment horizontal="center"/>
    </xf>
    <xf numFmtId="164" fontId="26" fillId="0" borderId="2" xfId="1" applyNumberFormat="1" applyFont="1" applyBorder="1" applyAlignment="1">
      <alignment horizontal="center"/>
    </xf>
    <xf numFmtId="0" fontId="15" fillId="0" borderId="2" xfId="0" applyFont="1" applyBorder="1"/>
    <xf numFmtId="0" fontId="3" fillId="0" borderId="0" xfId="0" applyFont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34" fillId="0" borderId="5" xfId="0" applyFont="1" applyBorder="1"/>
    <xf numFmtId="0" fontId="3" fillId="0" borderId="1" xfId="0" applyFont="1" applyBorder="1"/>
    <xf numFmtId="0" fontId="13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0" fontId="35" fillId="0" borderId="0" xfId="0" applyFont="1"/>
    <xf numFmtId="0" fontId="35" fillId="0" borderId="1" xfId="0" applyFont="1" applyBorder="1"/>
    <xf numFmtId="0" fontId="36" fillId="0" borderId="2" xfId="0" applyFont="1" applyBorder="1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/>
    </xf>
    <xf numFmtId="0" fontId="35" fillId="0" borderId="0" xfId="0" applyFont="1" applyAlignment="1">
      <alignment horizontal="left" wrapText="1"/>
    </xf>
    <xf numFmtId="0" fontId="36" fillId="0" borderId="2" xfId="0" applyFont="1" applyBorder="1" applyAlignment="1">
      <alignment horizontal="center"/>
    </xf>
    <xf numFmtId="0" fontId="37" fillId="0" borderId="0" xfId="0" applyFont="1"/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wrapText="1"/>
    </xf>
    <xf numFmtId="0" fontId="37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38" fillId="0" borderId="0" xfId="0" applyFont="1"/>
    <xf numFmtId="0" fontId="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4" xfId="0" applyFont="1" applyBorder="1" applyAlignment="1">
      <alignment horizont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tabSelected="1" zoomScaleNormal="100" workbookViewId="0">
      <pane xSplit="13" ySplit="8" topLeftCell="N27" activePane="bottomRight" state="frozen"/>
      <selection pane="topRight" activeCell="N1" sqref="N1"/>
      <selection pane="bottomLeft" activeCell="A9" sqref="A9"/>
      <selection pane="bottomRight" activeCell="L25" sqref="L25"/>
    </sheetView>
  </sheetViews>
  <sheetFormatPr defaultRowHeight="15" x14ac:dyDescent="0.25"/>
  <cols>
    <col min="1" max="1" width="25" customWidth="1"/>
    <col min="2" max="2" width="1.42578125" style="22" customWidth="1"/>
    <col min="3" max="3" width="14.28515625" hidden="1" customWidth="1"/>
    <col min="4" max="4" width="13.5703125" style="22" hidden="1" customWidth="1"/>
    <col min="5" max="5" width="1.42578125" customWidth="1"/>
    <col min="6" max="6" width="14.28515625" style="13" bestFit="1" customWidth="1"/>
    <col min="7" max="7" width="14.5703125" style="22" bestFit="1" customWidth="1"/>
    <col min="8" max="8" width="14.5703125" style="22" customWidth="1"/>
    <col min="9" max="9" width="15.140625" style="22" customWidth="1"/>
    <col min="10" max="10" width="48.42578125" style="27" customWidth="1"/>
    <col min="11" max="11" width="12.85546875" style="17" customWidth="1"/>
    <col min="12" max="12" width="13.7109375" style="20" bestFit="1" customWidth="1"/>
    <col min="13" max="13" width="39.7109375" style="30" customWidth="1"/>
  </cols>
  <sheetData>
    <row r="1" spans="1:13" ht="15.6" customHeight="1" x14ac:dyDescent="0.3">
      <c r="A1" s="1" t="s">
        <v>61</v>
      </c>
      <c r="B1" s="58"/>
    </row>
    <row r="2" spans="1:13" x14ac:dyDescent="0.25">
      <c r="A2" s="96" t="s">
        <v>91</v>
      </c>
      <c r="L2" s="59"/>
    </row>
    <row r="3" spans="1:13" x14ac:dyDescent="0.25">
      <c r="A3" s="2"/>
    </row>
    <row r="4" spans="1:13" s="4" customFormat="1" ht="18.75" x14ac:dyDescent="0.3">
      <c r="A4" s="97" t="s">
        <v>4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13" s="4" customFormat="1" ht="18.75" x14ac:dyDescent="0.3">
      <c r="A5" s="97" t="s">
        <v>90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</row>
    <row r="6" spans="1:13" ht="15.75" x14ac:dyDescent="0.25">
      <c r="A6" s="1"/>
      <c r="K6" s="18" t="s">
        <v>18</v>
      </c>
    </row>
    <row r="7" spans="1:13" s="3" customFormat="1" ht="15.75" x14ac:dyDescent="0.25">
      <c r="B7" s="25"/>
      <c r="D7" s="25"/>
      <c r="F7" s="14"/>
      <c r="G7" s="23"/>
      <c r="H7" s="23"/>
      <c r="I7" s="23" t="s">
        <v>94</v>
      </c>
      <c r="J7" s="28"/>
      <c r="K7" s="18" t="s">
        <v>59</v>
      </c>
      <c r="L7" s="32" t="s">
        <v>15</v>
      </c>
      <c r="M7" s="31"/>
    </row>
    <row r="8" spans="1:13" s="3" customFormat="1" ht="15.75" x14ac:dyDescent="0.25">
      <c r="A8" s="1"/>
      <c r="B8" s="23"/>
      <c r="C8" s="34" t="s">
        <v>16</v>
      </c>
      <c r="D8" s="28" t="s">
        <v>19</v>
      </c>
      <c r="F8" s="37" t="s">
        <v>62</v>
      </c>
      <c r="G8" s="37" t="s">
        <v>92</v>
      </c>
      <c r="H8" s="3" t="s">
        <v>93</v>
      </c>
      <c r="I8" s="80" t="s">
        <v>56</v>
      </c>
      <c r="J8" s="24" t="s">
        <v>64</v>
      </c>
      <c r="K8" s="18" t="s">
        <v>63</v>
      </c>
      <c r="L8" s="31" t="s">
        <v>95</v>
      </c>
      <c r="M8" s="32" t="s">
        <v>96</v>
      </c>
    </row>
    <row r="9" spans="1:13" s="3" customFormat="1" ht="15.75" x14ac:dyDescent="0.25">
      <c r="A9" s="1" t="s">
        <v>9</v>
      </c>
      <c r="B9" s="25"/>
      <c r="C9" s="33"/>
      <c r="D9" s="25"/>
      <c r="F9" s="25"/>
      <c r="G9" s="33"/>
      <c r="I9" s="81"/>
      <c r="J9" s="29"/>
      <c r="K9" s="19"/>
      <c r="L9" s="21"/>
      <c r="M9" s="31"/>
    </row>
    <row r="10" spans="1:13" s="3" customFormat="1" ht="15.75" x14ac:dyDescent="0.25">
      <c r="A10" s="5" t="s">
        <v>0</v>
      </c>
      <c r="B10" s="25"/>
      <c r="C10" s="33">
        <v>6225</v>
      </c>
      <c r="D10" s="25">
        <v>6225</v>
      </c>
      <c r="F10" s="33">
        <v>6225</v>
      </c>
      <c r="G10" s="33">
        <v>6225</v>
      </c>
      <c r="H10" s="3">
        <v>6225</v>
      </c>
      <c r="I10" s="81">
        <v>6225</v>
      </c>
      <c r="J10" s="80"/>
      <c r="K10" s="19">
        <v>6225</v>
      </c>
      <c r="L10" s="62">
        <v>6225</v>
      </c>
      <c r="M10" s="31" t="s">
        <v>79</v>
      </c>
    </row>
    <row r="11" spans="1:13" s="3" customFormat="1" ht="15.75" x14ac:dyDescent="0.25">
      <c r="A11" s="5"/>
      <c r="B11" s="25"/>
      <c r="C11" s="33"/>
      <c r="D11" s="25"/>
      <c r="F11" s="33"/>
      <c r="G11" s="33"/>
      <c r="I11" s="81"/>
      <c r="J11" s="85"/>
      <c r="K11" s="19"/>
      <c r="L11" s="62"/>
      <c r="M11" s="31"/>
    </row>
    <row r="12" spans="1:13" s="3" customFormat="1" ht="30.6" customHeight="1" x14ac:dyDescent="0.25">
      <c r="A12" s="5" t="s">
        <v>20</v>
      </c>
      <c r="B12" s="25"/>
      <c r="C12" s="33"/>
      <c r="D12" s="41">
        <v>2126</v>
      </c>
      <c r="F12" s="33">
        <v>100</v>
      </c>
      <c r="G12" s="33">
        <v>0</v>
      </c>
      <c r="H12" s="3">
        <v>100</v>
      </c>
      <c r="I12" s="81">
        <v>0</v>
      </c>
      <c r="J12" s="86" t="s">
        <v>81</v>
      </c>
      <c r="K12" s="19">
        <v>100</v>
      </c>
      <c r="L12" s="62"/>
      <c r="M12" s="64"/>
    </row>
    <row r="13" spans="1:13" s="3" customFormat="1" ht="15.75" x14ac:dyDescent="0.25">
      <c r="A13" s="6" t="s">
        <v>7</v>
      </c>
      <c r="B13" s="41"/>
      <c r="C13" s="33"/>
      <c r="D13" s="25">
        <v>0</v>
      </c>
      <c r="F13" s="33"/>
      <c r="G13" s="33"/>
      <c r="H13" s="78"/>
      <c r="I13" s="82"/>
      <c r="J13" s="80"/>
      <c r="K13" s="19"/>
      <c r="L13" s="62"/>
      <c r="M13" s="31"/>
    </row>
    <row r="14" spans="1:13" s="1" customFormat="1" ht="16.5" thickBot="1" x14ac:dyDescent="0.3">
      <c r="A14" s="7" t="s">
        <v>10</v>
      </c>
      <c r="B14" s="38"/>
      <c r="C14" s="35">
        <f>SUM(C10:C13)</f>
        <v>6225</v>
      </c>
      <c r="D14" s="26">
        <f>SUM(D10:D13)</f>
        <v>8351</v>
      </c>
      <c r="F14" s="35">
        <f>SUM(F10:F13)</f>
        <v>6325</v>
      </c>
      <c r="G14" s="35">
        <f>SUM(G10:G13)</f>
        <v>6225</v>
      </c>
      <c r="H14" s="35">
        <f t="shared" ref="H14:I14" si="0">SUM(H10:H13)</f>
        <v>6325</v>
      </c>
      <c r="I14" s="83">
        <f t="shared" si="0"/>
        <v>6225</v>
      </c>
      <c r="J14" s="87"/>
      <c r="K14" s="60">
        <f t="shared" ref="K14:L14" si="1">SUM(K10:K13)</f>
        <v>6325</v>
      </c>
      <c r="L14" s="63">
        <f t="shared" si="1"/>
        <v>6225</v>
      </c>
      <c r="M14" s="61"/>
    </row>
    <row r="15" spans="1:13" s="3" customFormat="1" ht="16.5" thickTop="1" x14ac:dyDescent="0.25">
      <c r="A15" s="9" t="s">
        <v>11</v>
      </c>
      <c r="B15" s="25"/>
      <c r="C15" s="33"/>
      <c r="D15" s="25"/>
      <c r="F15" s="33"/>
      <c r="G15" s="33"/>
      <c r="I15" s="81"/>
      <c r="J15" s="80"/>
      <c r="K15" s="19"/>
      <c r="M15" s="31"/>
    </row>
    <row r="16" spans="1:13" s="3" customFormat="1" ht="15.75" x14ac:dyDescent="0.25">
      <c r="A16" s="5" t="s">
        <v>17</v>
      </c>
      <c r="B16" s="25"/>
      <c r="C16" s="33">
        <v>1800</v>
      </c>
      <c r="D16" s="25">
        <v>1760</v>
      </c>
      <c r="F16" s="3">
        <v>1800</v>
      </c>
      <c r="G16" s="33">
        <f>E16+800</f>
        <v>800</v>
      </c>
      <c r="H16" s="3">
        <v>1800</v>
      </c>
      <c r="I16" s="81">
        <v>1025</v>
      </c>
      <c r="J16" s="85" t="s">
        <v>97</v>
      </c>
      <c r="K16" s="19">
        <v>1905</v>
      </c>
      <c r="L16" s="62">
        <v>1900</v>
      </c>
      <c r="M16" s="31"/>
    </row>
    <row r="17" spans="1:13" s="3" customFormat="1" ht="15.75" x14ac:dyDescent="0.25">
      <c r="A17" s="70" t="s">
        <v>8</v>
      </c>
      <c r="B17" s="39"/>
      <c r="C17" s="36">
        <v>100</v>
      </c>
      <c r="D17" s="39">
        <v>98</v>
      </c>
      <c r="E17" s="71"/>
      <c r="F17" s="3">
        <v>800</v>
      </c>
      <c r="G17" s="36">
        <f>E17+18+18+25</f>
        <v>61</v>
      </c>
      <c r="H17" s="3">
        <v>800</v>
      </c>
      <c r="I17" s="81">
        <v>45</v>
      </c>
      <c r="J17" s="92" t="s">
        <v>80</v>
      </c>
      <c r="K17" s="79">
        <v>131</v>
      </c>
      <c r="L17" s="65">
        <v>150</v>
      </c>
      <c r="M17" s="66" t="s">
        <v>83</v>
      </c>
    </row>
    <row r="18" spans="1:13" s="3" customFormat="1" ht="15.75" x14ac:dyDescent="0.25">
      <c r="A18" s="5" t="s">
        <v>12</v>
      </c>
      <c r="B18" s="25"/>
      <c r="C18" s="33"/>
      <c r="D18" s="25"/>
      <c r="F18" s="3">
        <v>500</v>
      </c>
      <c r="G18" s="33">
        <v>500</v>
      </c>
      <c r="H18" s="3">
        <v>500</v>
      </c>
      <c r="I18" s="81">
        <v>0</v>
      </c>
      <c r="J18" s="81" t="s">
        <v>82</v>
      </c>
      <c r="K18" s="19">
        <v>500</v>
      </c>
      <c r="L18" s="62">
        <v>500</v>
      </c>
      <c r="M18" s="31"/>
    </row>
    <row r="19" spans="1:13" s="71" customFormat="1" ht="31.5" x14ac:dyDescent="0.25">
      <c r="A19" s="93" t="s">
        <v>14</v>
      </c>
      <c r="B19" s="39"/>
      <c r="C19" s="36">
        <v>500</v>
      </c>
      <c r="D19" s="39">
        <v>565</v>
      </c>
      <c r="F19" s="71">
        <v>580</v>
      </c>
      <c r="G19" s="36">
        <f>E19+195+50</f>
        <v>245</v>
      </c>
      <c r="H19" s="71">
        <v>580</v>
      </c>
      <c r="I19" s="84">
        <v>65</v>
      </c>
      <c r="J19" s="84" t="s">
        <v>98</v>
      </c>
      <c r="K19" s="79">
        <v>260</v>
      </c>
      <c r="L19" s="65">
        <v>620</v>
      </c>
      <c r="M19" s="66"/>
    </row>
    <row r="20" spans="1:13" s="3" customFormat="1" ht="15.75" x14ac:dyDescent="0.25">
      <c r="A20" s="5" t="s">
        <v>13</v>
      </c>
      <c r="B20" s="25"/>
      <c r="C20" s="33">
        <v>240</v>
      </c>
      <c r="D20" s="25">
        <v>240</v>
      </c>
      <c r="F20" s="3">
        <v>240</v>
      </c>
      <c r="G20" s="33">
        <v>240</v>
      </c>
      <c r="H20" s="3">
        <v>240</v>
      </c>
      <c r="I20" s="81">
        <v>0</v>
      </c>
      <c r="J20" s="81"/>
      <c r="K20" s="19">
        <v>240</v>
      </c>
      <c r="L20" s="62">
        <v>240</v>
      </c>
      <c r="M20" s="31"/>
    </row>
    <row r="21" spans="1:13" s="3" customFormat="1" ht="15.75" x14ac:dyDescent="0.25">
      <c r="A21" s="5" t="s">
        <v>103</v>
      </c>
      <c r="B21" s="25"/>
      <c r="C21" s="33"/>
      <c r="D21" s="25"/>
      <c r="F21" s="3">
        <v>0</v>
      </c>
      <c r="G21" s="33">
        <v>0</v>
      </c>
      <c r="H21" s="3">
        <v>0</v>
      </c>
      <c r="I21" s="81">
        <v>188</v>
      </c>
      <c r="J21" s="81" t="s">
        <v>104</v>
      </c>
      <c r="K21" s="19">
        <v>188</v>
      </c>
      <c r="L21" s="62">
        <v>200</v>
      </c>
      <c r="M21" s="31"/>
    </row>
    <row r="22" spans="1:13" s="3" customFormat="1" ht="15.75" x14ac:dyDescent="0.25">
      <c r="A22" s="5" t="s">
        <v>2</v>
      </c>
      <c r="B22" s="25"/>
      <c r="C22" s="33">
        <v>100</v>
      </c>
      <c r="D22" s="25">
        <v>80</v>
      </c>
      <c r="F22" s="3">
        <v>200</v>
      </c>
      <c r="G22" s="33">
        <f>E22</f>
        <v>0</v>
      </c>
      <c r="H22" s="3">
        <v>200</v>
      </c>
      <c r="I22" s="81">
        <v>160</v>
      </c>
      <c r="J22" s="81"/>
      <c r="K22" s="19">
        <f>I22</f>
        <v>160</v>
      </c>
      <c r="L22" s="62">
        <v>250</v>
      </c>
      <c r="M22" s="31"/>
    </row>
    <row r="23" spans="1:13" s="3" customFormat="1" ht="21" customHeight="1" x14ac:dyDescent="0.25">
      <c r="A23" s="5" t="s">
        <v>1</v>
      </c>
      <c r="B23" s="25"/>
      <c r="C23" s="33">
        <v>410</v>
      </c>
      <c r="D23" s="25">
        <v>371</v>
      </c>
      <c r="F23" s="3">
        <v>450</v>
      </c>
      <c r="G23" s="33">
        <v>432</v>
      </c>
      <c r="H23" s="3">
        <v>450</v>
      </c>
      <c r="I23" s="81">
        <v>476</v>
      </c>
      <c r="J23" s="81" t="s">
        <v>102</v>
      </c>
      <c r="K23" s="19">
        <v>476</v>
      </c>
      <c r="L23" s="62">
        <v>500</v>
      </c>
      <c r="M23" s="31"/>
    </row>
    <row r="24" spans="1:13" s="3" customFormat="1" ht="15.75" x14ac:dyDescent="0.25">
      <c r="A24" s="5" t="s">
        <v>22</v>
      </c>
      <c r="B24" s="25"/>
      <c r="C24" s="33">
        <v>100</v>
      </c>
      <c r="D24" s="25">
        <v>0</v>
      </c>
      <c r="F24" s="3">
        <v>100</v>
      </c>
      <c r="G24" s="33">
        <v>0</v>
      </c>
      <c r="H24" s="3">
        <v>100</v>
      </c>
      <c r="I24" s="81">
        <v>0</v>
      </c>
      <c r="J24" s="88" t="s">
        <v>84</v>
      </c>
      <c r="K24" s="19">
        <v>0</v>
      </c>
      <c r="L24" s="62">
        <v>0</v>
      </c>
      <c r="M24" s="31" t="s">
        <v>85</v>
      </c>
    </row>
    <row r="25" spans="1:13" s="3" customFormat="1" ht="15.75" x14ac:dyDescent="0.25">
      <c r="A25" s="70" t="s">
        <v>23</v>
      </c>
      <c r="B25" s="39"/>
      <c r="C25" s="36">
        <v>500</v>
      </c>
      <c r="D25" s="39">
        <v>0</v>
      </c>
      <c r="E25" s="71"/>
      <c r="F25" s="71">
        <v>300</v>
      </c>
      <c r="G25" s="36">
        <v>0</v>
      </c>
      <c r="H25" s="71">
        <v>300</v>
      </c>
      <c r="I25" s="84">
        <v>738</v>
      </c>
      <c r="J25" s="89" t="s">
        <v>99</v>
      </c>
      <c r="K25" s="79">
        <v>738</v>
      </c>
      <c r="L25" s="65">
        <v>800</v>
      </c>
      <c r="M25" s="76"/>
    </row>
    <row r="26" spans="1:13" s="3" customFormat="1" ht="6.75" customHeight="1" x14ac:dyDescent="0.25">
      <c r="A26" s="5"/>
      <c r="B26" s="25"/>
      <c r="C26" s="33"/>
      <c r="D26" s="25"/>
      <c r="F26" s="33"/>
      <c r="G26" s="33"/>
      <c r="I26" s="81"/>
      <c r="J26" s="80"/>
      <c r="K26" s="19"/>
      <c r="L26" s="62"/>
      <c r="M26" s="31"/>
    </row>
    <row r="27" spans="1:13" s="3" customFormat="1" ht="20.25" customHeight="1" x14ac:dyDescent="0.25">
      <c r="A27" s="9" t="s">
        <v>3</v>
      </c>
      <c r="B27" s="25"/>
      <c r="C27" s="33"/>
      <c r="D27" s="25"/>
      <c r="F27" s="33"/>
      <c r="G27" s="33"/>
      <c r="I27" s="81"/>
      <c r="J27" s="86"/>
      <c r="K27" s="19"/>
      <c r="L27" s="62"/>
      <c r="M27" s="31"/>
    </row>
    <row r="28" spans="1:13" s="3" customFormat="1" ht="15.75" x14ac:dyDescent="0.25">
      <c r="A28" s="3" t="s">
        <v>21</v>
      </c>
      <c r="B28" s="25"/>
      <c r="C28" s="33">
        <v>1000</v>
      </c>
      <c r="D28" s="25">
        <v>1299</v>
      </c>
      <c r="F28" s="33">
        <v>0</v>
      </c>
      <c r="G28" s="33">
        <v>170</v>
      </c>
      <c r="H28" s="3">
        <v>0</v>
      </c>
      <c r="I28" s="81">
        <v>0</v>
      </c>
      <c r="J28" s="85"/>
      <c r="K28" s="19">
        <v>0</v>
      </c>
      <c r="L28" s="62">
        <v>0</v>
      </c>
      <c r="M28" s="64" t="s">
        <v>86</v>
      </c>
    </row>
    <row r="29" spans="1:13" s="3" customFormat="1" ht="19.5" customHeight="1" x14ac:dyDescent="0.25">
      <c r="A29" s="5" t="s">
        <v>24</v>
      </c>
      <c r="B29" s="25"/>
      <c r="C29" s="33"/>
      <c r="D29" s="25"/>
      <c r="F29" s="33">
        <v>0</v>
      </c>
      <c r="G29" s="33">
        <v>0</v>
      </c>
      <c r="H29" s="3">
        <v>0</v>
      </c>
      <c r="I29" s="81">
        <v>0</v>
      </c>
      <c r="J29" s="85"/>
      <c r="K29" s="19">
        <v>0</v>
      </c>
      <c r="L29" s="62">
        <v>0</v>
      </c>
      <c r="M29" s="31" t="s">
        <v>87</v>
      </c>
    </row>
    <row r="30" spans="1:13" s="3" customFormat="1" ht="8.25" customHeight="1" x14ac:dyDescent="0.25">
      <c r="A30" s="5"/>
      <c r="B30" s="25"/>
      <c r="C30" s="33"/>
      <c r="D30" s="25"/>
      <c r="F30" s="33"/>
      <c r="G30" s="33"/>
      <c r="I30" s="81"/>
      <c r="J30" s="85"/>
      <c r="K30" s="19"/>
      <c r="L30" s="62"/>
      <c r="M30" s="64"/>
    </row>
    <row r="31" spans="1:13" s="3" customFormat="1" ht="53.25" customHeight="1" x14ac:dyDescent="0.25">
      <c r="A31" s="12" t="s">
        <v>58</v>
      </c>
      <c r="B31" s="39"/>
      <c r="C31" s="36">
        <v>550</v>
      </c>
      <c r="D31" s="39">
        <v>441</v>
      </c>
      <c r="F31" s="71">
        <v>500</v>
      </c>
      <c r="G31" s="36">
        <f>E31+18</f>
        <v>18</v>
      </c>
      <c r="H31" s="100">
        <v>500</v>
      </c>
      <c r="I31" s="84">
        <v>233</v>
      </c>
      <c r="J31" s="90" t="s">
        <v>100</v>
      </c>
      <c r="K31" s="79">
        <v>233</v>
      </c>
      <c r="L31" s="65">
        <v>500</v>
      </c>
      <c r="M31" s="66"/>
    </row>
    <row r="32" spans="1:13" s="3" customFormat="1" ht="15.75" x14ac:dyDescent="0.25">
      <c r="A32" s="10" t="s">
        <v>6</v>
      </c>
      <c r="B32" s="25"/>
      <c r="C32" s="33">
        <v>500</v>
      </c>
      <c r="D32" s="25">
        <v>0</v>
      </c>
      <c r="F32" s="3">
        <v>500</v>
      </c>
      <c r="G32" s="33">
        <v>0</v>
      </c>
      <c r="H32" s="101">
        <v>500</v>
      </c>
      <c r="I32" s="81">
        <v>0</v>
      </c>
      <c r="J32" s="91"/>
      <c r="K32" s="19">
        <v>0</v>
      </c>
      <c r="L32" s="62">
        <v>500</v>
      </c>
      <c r="M32" s="31"/>
    </row>
    <row r="33" spans="1:13" s="3" customFormat="1" ht="15.75" x14ac:dyDescent="0.25">
      <c r="A33" s="10" t="s">
        <v>5</v>
      </c>
      <c r="B33" s="25"/>
      <c r="C33" s="33">
        <v>500</v>
      </c>
      <c r="D33" s="25">
        <v>1050</v>
      </c>
      <c r="F33" s="3">
        <v>600</v>
      </c>
      <c r="G33" s="33">
        <v>450</v>
      </c>
      <c r="H33" s="101">
        <v>800</v>
      </c>
      <c r="I33" s="81">
        <v>400</v>
      </c>
      <c r="J33" s="85" t="s">
        <v>101</v>
      </c>
      <c r="K33" s="19">
        <v>400</v>
      </c>
      <c r="L33" s="62">
        <v>800</v>
      </c>
      <c r="M33" s="31"/>
    </row>
    <row r="34" spans="1:13" s="1" customFormat="1" ht="16.5" thickBot="1" x14ac:dyDescent="0.3">
      <c r="A34" s="8" t="s">
        <v>10</v>
      </c>
      <c r="B34" s="26"/>
      <c r="C34" s="35" t="e">
        <f>SUM(#REF!)</f>
        <v>#REF!</v>
      </c>
      <c r="D34" s="26">
        <f>SUM(D16:D33)</f>
        <v>5904</v>
      </c>
      <c r="E34" s="11"/>
      <c r="F34" s="35">
        <f>SUM(F16:F33)</f>
        <v>6570</v>
      </c>
      <c r="G34" s="35">
        <f>SUM(G16:G33)</f>
        <v>2916</v>
      </c>
      <c r="H34" s="35">
        <f>SUM(H16:H33)</f>
        <v>6770</v>
      </c>
      <c r="I34" s="83">
        <f>SUM(I16:I33)</f>
        <v>3330</v>
      </c>
      <c r="J34" s="87"/>
      <c r="K34" s="60">
        <f>SUM(K16:K33)</f>
        <v>5231</v>
      </c>
      <c r="L34" s="74">
        <f>SUM(L16:L33)</f>
        <v>6960</v>
      </c>
      <c r="M34" s="61"/>
    </row>
    <row r="35" spans="1:13" s="3" customFormat="1" ht="16.5" thickTop="1" x14ac:dyDescent="0.25">
      <c r="A35" s="75" t="s">
        <v>78</v>
      </c>
      <c r="B35" s="25"/>
      <c r="D35" s="25"/>
      <c r="F35" s="33"/>
      <c r="G35" s="33">
        <f>F34-G34</f>
        <v>3654</v>
      </c>
      <c r="H35" s="25"/>
      <c r="I35" s="25"/>
      <c r="J35" s="94" t="s">
        <v>88</v>
      </c>
      <c r="K35" s="19">
        <f>K14-K34</f>
        <v>1094</v>
      </c>
      <c r="L35" s="21">
        <f>L14-L34</f>
        <v>-735</v>
      </c>
      <c r="M35" s="95" t="s">
        <v>89</v>
      </c>
    </row>
    <row r="36" spans="1:13" s="3" customFormat="1" ht="15.75" x14ac:dyDescent="0.25">
      <c r="A36" s="5"/>
      <c r="B36" s="25"/>
      <c r="D36" s="25"/>
      <c r="F36" s="15"/>
      <c r="G36" s="25"/>
      <c r="H36" s="33"/>
      <c r="I36" s="25"/>
      <c r="J36" s="29"/>
      <c r="K36" s="19"/>
      <c r="M36" s="31"/>
    </row>
    <row r="37" spans="1:13" s="1" customFormat="1" ht="15.75" x14ac:dyDescent="0.25">
      <c r="A37" s="9"/>
      <c r="B37" s="40"/>
      <c r="D37" s="23"/>
      <c r="F37" s="16"/>
      <c r="G37" s="23"/>
      <c r="H37" s="34"/>
      <c r="I37" s="23"/>
      <c r="J37" s="28"/>
      <c r="K37" s="67"/>
      <c r="M37" s="32"/>
    </row>
    <row r="38" spans="1:13" s="3" customFormat="1" ht="15.75" x14ac:dyDescent="0.25">
      <c r="A38" s="5"/>
      <c r="B38" s="25"/>
      <c r="D38" s="25"/>
      <c r="F38" s="15"/>
      <c r="G38" s="25"/>
      <c r="H38" s="33"/>
      <c r="I38" s="25"/>
      <c r="J38" s="29"/>
      <c r="K38" s="19"/>
      <c r="M38" s="31"/>
    </row>
    <row r="39" spans="1:13" s="3" customFormat="1" ht="15.75" x14ac:dyDescent="0.25">
      <c r="A39" s="5"/>
      <c r="B39" s="25"/>
      <c r="D39" s="25"/>
      <c r="F39" s="15"/>
      <c r="G39" s="25"/>
      <c r="H39" s="25"/>
      <c r="I39" s="25"/>
      <c r="J39" s="29"/>
      <c r="K39" s="19"/>
      <c r="L39" s="21"/>
      <c r="M39" s="31"/>
    </row>
    <row r="40" spans="1:13" s="3" customFormat="1" ht="15.75" x14ac:dyDescent="0.25">
      <c r="B40" s="25"/>
      <c r="D40" s="25"/>
      <c r="F40" s="15"/>
      <c r="G40" s="25"/>
      <c r="H40" s="25"/>
      <c r="I40" s="25"/>
      <c r="J40" s="29"/>
      <c r="K40" s="19"/>
      <c r="L40" s="21"/>
      <c r="M40" s="31"/>
    </row>
  </sheetData>
  <mergeCells count="2">
    <mergeCell ref="A4:M4"/>
    <mergeCell ref="A5:M5"/>
  </mergeCells>
  <pageMargins left="0.7" right="0.7" top="0.75" bottom="0.75" header="0.3" footer="0.3"/>
  <pageSetup paperSize="9" scale="65" fitToHeight="0" orientation="landscape" horizontalDpi="4294967293" r:id="rId1"/>
  <colBreaks count="1" manualBreakCount="1">
    <brk id="15" max="3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23"/>
  <sheetViews>
    <sheetView zoomScaleNormal="100" workbookViewId="0">
      <selection activeCell="N13" sqref="N13"/>
    </sheetView>
  </sheetViews>
  <sheetFormatPr defaultColWidth="9.140625" defaultRowHeight="14.25" x14ac:dyDescent="0.2"/>
  <cols>
    <col min="1" max="1" width="20.28515625" style="45" bestFit="1" customWidth="1"/>
    <col min="2" max="2" width="9.140625" style="45"/>
    <col min="3" max="3" width="1.7109375" style="45" customWidth="1"/>
    <col min="4" max="9" width="9.140625" style="45"/>
    <col min="10" max="10" width="12.7109375" style="49" bestFit="1" customWidth="1"/>
    <col min="11" max="16384" width="9.140625" style="45"/>
  </cols>
  <sheetData>
    <row r="2" spans="1:21" s="42" customFormat="1" ht="15.75" x14ac:dyDescent="0.25">
      <c r="A2" s="98" t="s">
        <v>25</v>
      </c>
      <c r="B2" s="98"/>
      <c r="C2" s="98"/>
      <c r="D2" s="98"/>
      <c r="E2" s="98"/>
      <c r="F2" s="98"/>
      <c r="G2" s="98"/>
      <c r="H2" s="98"/>
      <c r="I2" s="98"/>
      <c r="J2" s="98"/>
    </row>
    <row r="3" spans="1:21" s="42" customFormat="1" ht="15.75" x14ac:dyDescent="0.25">
      <c r="A3" s="98" t="s">
        <v>26</v>
      </c>
      <c r="B3" s="98"/>
      <c r="C3" s="98"/>
      <c r="D3" s="98"/>
      <c r="E3" s="98"/>
      <c r="F3" s="98"/>
      <c r="G3" s="98"/>
      <c r="H3" s="98"/>
      <c r="I3" s="98"/>
      <c r="J3" s="98"/>
    </row>
    <row r="4" spans="1:21" s="42" customFormat="1" ht="16.5" thickBot="1" x14ac:dyDescent="0.3">
      <c r="A4" s="99" t="s">
        <v>65</v>
      </c>
      <c r="B4" s="99"/>
      <c r="C4" s="99"/>
      <c r="D4" s="99"/>
      <c r="E4" s="99"/>
      <c r="F4" s="99"/>
      <c r="G4" s="99"/>
      <c r="H4" s="99"/>
      <c r="I4" s="99"/>
      <c r="J4" s="99"/>
    </row>
    <row r="5" spans="1:21" s="46" customFormat="1" ht="15" x14ac:dyDescent="0.25">
      <c r="A5" s="46" t="s">
        <v>50</v>
      </c>
      <c r="B5" s="47"/>
      <c r="C5" s="48"/>
      <c r="D5" s="47" t="s">
        <v>44</v>
      </c>
      <c r="E5" s="47" t="s">
        <v>45</v>
      </c>
      <c r="F5" s="47" t="s">
        <v>46</v>
      </c>
      <c r="G5" s="46" t="s">
        <v>54</v>
      </c>
      <c r="H5" s="46" t="s">
        <v>55</v>
      </c>
      <c r="I5" s="46" t="s">
        <v>57</v>
      </c>
      <c r="J5" s="47" t="s">
        <v>43</v>
      </c>
    </row>
    <row r="6" spans="1:21" x14ac:dyDescent="0.2">
      <c r="A6" s="45" t="s">
        <v>47</v>
      </c>
      <c r="B6" s="49"/>
      <c r="C6" s="49"/>
      <c r="D6" s="49"/>
      <c r="E6" s="49">
        <v>300</v>
      </c>
      <c r="F6" s="49">
        <v>2026</v>
      </c>
      <c r="G6" s="45">
        <v>0</v>
      </c>
      <c r="H6" s="45">
        <f>4500-500</f>
        <v>4000</v>
      </c>
      <c r="I6" s="45">
        <v>0</v>
      </c>
      <c r="J6" s="72">
        <f>SUM(C6:I6)</f>
        <v>6326</v>
      </c>
      <c r="L6" s="45" t="s">
        <v>69</v>
      </c>
    </row>
    <row r="7" spans="1:21" x14ac:dyDescent="0.2">
      <c r="B7" s="49"/>
      <c r="C7" s="49"/>
      <c r="D7" s="49"/>
      <c r="E7" s="49"/>
      <c r="F7" s="49"/>
    </row>
    <row r="8" spans="1:21" x14ac:dyDescent="0.2">
      <c r="A8" s="45" t="s">
        <v>48</v>
      </c>
      <c r="B8" s="49"/>
      <c r="C8" s="49"/>
      <c r="D8" s="49">
        <v>100</v>
      </c>
      <c r="E8" s="49">
        <v>500</v>
      </c>
      <c r="F8" s="49">
        <v>100</v>
      </c>
      <c r="G8" s="45">
        <v>100</v>
      </c>
      <c r="H8" s="45">
        <v>100</v>
      </c>
      <c r="I8" s="45">
        <v>0</v>
      </c>
      <c r="J8" s="72">
        <f>SUM(C8:I8)</f>
        <v>900</v>
      </c>
    </row>
    <row r="9" spans="1:21" x14ac:dyDescent="0.2">
      <c r="B9" s="49"/>
      <c r="C9" s="49"/>
      <c r="D9" s="49"/>
      <c r="E9" s="49"/>
      <c r="F9" s="49"/>
    </row>
    <row r="10" spans="1:21" x14ac:dyDescent="0.2">
      <c r="A10" s="45" t="s">
        <v>49</v>
      </c>
      <c r="B10" s="49"/>
      <c r="C10" s="49"/>
      <c r="D10" s="49"/>
      <c r="E10" s="49"/>
      <c r="F10" s="49">
        <v>500</v>
      </c>
      <c r="G10" s="45">
        <v>250</v>
      </c>
      <c r="H10" s="45">
        <v>-276</v>
      </c>
      <c r="J10" s="72">
        <f>SUM(F10:I10)</f>
        <v>474</v>
      </c>
      <c r="L10" s="45" t="s">
        <v>70</v>
      </c>
      <c r="R10" s="45" t="s">
        <v>74</v>
      </c>
    </row>
    <row r="11" spans="1:21" x14ac:dyDescent="0.2">
      <c r="B11" s="49"/>
      <c r="C11" s="49"/>
      <c r="D11" s="49"/>
      <c r="E11" s="49"/>
      <c r="F11" s="49"/>
      <c r="R11" s="45" t="s">
        <v>75</v>
      </c>
      <c r="S11" s="45">
        <v>250</v>
      </c>
    </row>
    <row r="12" spans="1:21" x14ac:dyDescent="0.2">
      <c r="A12" s="45" t="s">
        <v>6</v>
      </c>
      <c r="B12" s="49"/>
      <c r="C12" s="49"/>
      <c r="D12" s="49">
        <v>500</v>
      </c>
      <c r="E12" s="49">
        <v>500</v>
      </c>
      <c r="F12" s="49">
        <v>250</v>
      </c>
      <c r="G12" s="45">
        <v>200</v>
      </c>
      <c r="H12" s="45">
        <v>158</v>
      </c>
      <c r="J12" s="72">
        <f>SUM(C12:I12)</f>
        <v>1608</v>
      </c>
      <c r="N12" s="45" t="s">
        <v>77</v>
      </c>
      <c r="R12" s="45" t="s">
        <v>73</v>
      </c>
      <c r="S12" s="45">
        <f>SUM(275.72, 172, 500)</f>
        <v>947.72</v>
      </c>
      <c r="U12" s="45" t="s">
        <v>71</v>
      </c>
    </row>
    <row r="13" spans="1:21" x14ac:dyDescent="0.2">
      <c r="N13" s="45" t="s">
        <v>72</v>
      </c>
      <c r="R13" s="45" t="s">
        <v>76</v>
      </c>
    </row>
    <row r="14" spans="1:21" x14ac:dyDescent="0.2">
      <c r="A14" s="45" t="s">
        <v>53</v>
      </c>
      <c r="F14" s="49"/>
      <c r="J14" s="72">
        <f>'Boomtown Grant'!G16</f>
        <v>3607</v>
      </c>
      <c r="N14" s="45" t="s">
        <v>73</v>
      </c>
      <c r="O14" s="45">
        <v>170</v>
      </c>
    </row>
    <row r="16" spans="1:21" ht="15.75" thickBot="1" x14ac:dyDescent="0.3">
      <c r="A16" s="55" t="s">
        <v>52</v>
      </c>
      <c r="B16" s="56"/>
      <c r="C16" s="56"/>
      <c r="D16" s="57"/>
      <c r="E16" s="57"/>
      <c r="F16" s="57"/>
      <c r="G16" s="56"/>
      <c r="H16" s="56"/>
      <c r="I16" s="56"/>
      <c r="J16" s="73">
        <f>SUM(J6:J14)</f>
        <v>12915</v>
      </c>
    </row>
    <row r="17" spans="1:11" ht="15" thickTop="1" x14ac:dyDescent="0.2"/>
    <row r="19" spans="1:11" x14ac:dyDescent="0.2">
      <c r="A19" s="45" t="s">
        <v>66</v>
      </c>
      <c r="J19" s="68">
        <v>25697</v>
      </c>
      <c r="K19" s="69"/>
    </row>
    <row r="20" spans="1:11" x14ac:dyDescent="0.2">
      <c r="A20" s="45" t="s">
        <v>67</v>
      </c>
      <c r="J20" s="68">
        <f>'Budget 24-25'!K34-'Budget 24-25'!G34</f>
        <v>2315</v>
      </c>
    </row>
    <row r="22" spans="1:11" ht="15.75" thickBot="1" x14ac:dyDescent="0.3">
      <c r="A22" s="77" t="s">
        <v>51</v>
      </c>
      <c r="B22" s="56"/>
      <c r="C22" s="56"/>
      <c r="D22" s="56"/>
      <c r="E22" s="56"/>
      <c r="F22" s="56"/>
      <c r="G22" s="56"/>
      <c r="H22" s="56"/>
      <c r="I22" s="56"/>
      <c r="J22" s="73">
        <f>J19-J20-J16</f>
        <v>10467</v>
      </c>
    </row>
    <row r="23" spans="1:11" ht="15" thickTop="1" x14ac:dyDescent="0.2"/>
  </sheetData>
  <mergeCells count="3">
    <mergeCell ref="A3:J3"/>
    <mergeCell ref="A2:J2"/>
    <mergeCell ref="A4:J4"/>
  </mergeCells>
  <pageMargins left="0.7" right="0.7" top="0.75" bottom="0.75" header="0.3" footer="0.3"/>
  <pageSetup paperSize="9" orientation="landscape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7"/>
  <sheetViews>
    <sheetView zoomScaleNormal="100" workbookViewId="0">
      <selection activeCell="D14" sqref="D14"/>
    </sheetView>
  </sheetViews>
  <sheetFormatPr defaultRowHeight="15" x14ac:dyDescent="0.25"/>
  <cols>
    <col min="3" max="3" width="67.7109375" bestFit="1" customWidth="1"/>
    <col min="6" max="6" width="26.42578125" bestFit="1" customWidth="1"/>
    <col min="7" max="7" width="12.28515625" customWidth="1"/>
  </cols>
  <sheetData>
    <row r="2" spans="1:7" ht="15.75" x14ac:dyDescent="0.25">
      <c r="A2" s="98" t="s">
        <v>25</v>
      </c>
      <c r="B2" s="98"/>
      <c r="C2" s="98"/>
      <c r="D2" s="98"/>
      <c r="E2" s="98"/>
      <c r="F2" s="98"/>
      <c r="G2" s="98"/>
    </row>
    <row r="3" spans="1:7" ht="15.75" x14ac:dyDescent="0.25">
      <c r="A3" s="98" t="s">
        <v>27</v>
      </c>
      <c r="B3" s="98"/>
      <c r="C3" s="98"/>
      <c r="D3" s="98"/>
      <c r="E3" s="98"/>
      <c r="F3" s="98"/>
      <c r="G3" s="98"/>
    </row>
    <row r="4" spans="1:7" ht="16.5" thickBot="1" x14ac:dyDescent="0.3">
      <c r="A4" s="99" t="s">
        <v>28</v>
      </c>
      <c r="B4" s="99"/>
      <c r="C4" s="99"/>
      <c r="D4" s="99"/>
      <c r="E4" s="99"/>
      <c r="F4" s="99"/>
      <c r="G4" s="99"/>
    </row>
    <row r="5" spans="1:7" ht="15.75" x14ac:dyDescent="0.25">
      <c r="A5" s="42" t="s">
        <v>29</v>
      </c>
      <c r="B5" s="42"/>
      <c r="C5" s="42"/>
      <c r="D5" s="42" t="s">
        <v>21</v>
      </c>
      <c r="E5" s="42"/>
      <c r="F5" s="42"/>
      <c r="G5" s="42"/>
    </row>
    <row r="6" spans="1:7" ht="15.75" x14ac:dyDescent="0.25">
      <c r="A6" s="43" t="s">
        <v>30</v>
      </c>
      <c r="B6" s="43" t="s">
        <v>31</v>
      </c>
      <c r="C6" s="42" t="s">
        <v>32</v>
      </c>
      <c r="D6" s="43" t="s">
        <v>30</v>
      </c>
      <c r="E6" s="43" t="s">
        <v>31</v>
      </c>
      <c r="F6" s="42" t="s">
        <v>33</v>
      </c>
      <c r="G6" s="43" t="s">
        <v>34</v>
      </c>
    </row>
    <row r="7" spans="1:7" ht="15.75" x14ac:dyDescent="0.25">
      <c r="A7" s="50">
        <v>2016</v>
      </c>
      <c r="B7" s="50">
        <v>2000</v>
      </c>
      <c r="C7" s="44" t="s">
        <v>35</v>
      </c>
      <c r="D7" s="50">
        <v>2018</v>
      </c>
      <c r="E7" s="50">
        <v>1092</v>
      </c>
      <c r="F7" s="44" t="s">
        <v>36</v>
      </c>
      <c r="G7" s="50">
        <f>B7-E7</f>
        <v>908</v>
      </c>
    </row>
    <row r="8" spans="1:7" ht="15.75" x14ac:dyDescent="0.25">
      <c r="A8" s="50">
        <v>2017</v>
      </c>
      <c r="B8" s="50">
        <v>1100</v>
      </c>
      <c r="C8" s="44" t="s">
        <v>37</v>
      </c>
      <c r="D8" s="50">
        <v>2017</v>
      </c>
      <c r="E8" s="50">
        <v>832</v>
      </c>
      <c r="F8" s="44" t="s">
        <v>38</v>
      </c>
      <c r="G8" s="50">
        <f>G7+B8-E8</f>
        <v>1176</v>
      </c>
    </row>
    <row r="9" spans="1:7" ht="15.75" x14ac:dyDescent="0.25">
      <c r="A9" s="50">
        <v>2018</v>
      </c>
      <c r="B9" s="50">
        <v>1100</v>
      </c>
      <c r="C9" s="44" t="s">
        <v>39</v>
      </c>
      <c r="D9" s="50">
        <v>2018</v>
      </c>
      <c r="E9" s="50">
        <v>169</v>
      </c>
      <c r="F9" s="44" t="s">
        <v>38</v>
      </c>
      <c r="G9" s="50">
        <f>G8+B9-E9</f>
        <v>2107</v>
      </c>
    </row>
    <row r="10" spans="1:7" ht="15.75" x14ac:dyDescent="0.25">
      <c r="A10" s="50">
        <v>2019</v>
      </c>
      <c r="B10" s="50">
        <v>1100</v>
      </c>
      <c r="C10" s="44" t="s">
        <v>40</v>
      </c>
      <c r="D10" s="50"/>
      <c r="E10" s="50"/>
      <c r="G10" s="50">
        <f t="shared" ref="G10:G13" si="0">G9+B10-E10</f>
        <v>3207</v>
      </c>
    </row>
    <row r="11" spans="1:7" ht="15.75" x14ac:dyDescent="0.25">
      <c r="A11" s="50">
        <v>2020</v>
      </c>
      <c r="B11" s="50">
        <v>0</v>
      </c>
      <c r="C11" s="44" t="s">
        <v>41</v>
      </c>
      <c r="D11" s="50">
        <v>2020</v>
      </c>
      <c r="E11" s="50">
        <v>700</v>
      </c>
      <c r="F11" s="44" t="s">
        <v>42</v>
      </c>
      <c r="G11" s="50">
        <f t="shared" si="0"/>
        <v>2507</v>
      </c>
    </row>
    <row r="12" spans="1:7" ht="15.75" x14ac:dyDescent="0.25">
      <c r="A12" s="50">
        <v>2021</v>
      </c>
      <c r="B12" s="50">
        <v>0</v>
      </c>
      <c r="C12" s="44" t="s">
        <v>41</v>
      </c>
      <c r="D12" s="50">
        <v>2021</v>
      </c>
      <c r="E12" s="50"/>
      <c r="F12" s="44"/>
      <c r="G12" s="50">
        <f t="shared" si="0"/>
        <v>2507</v>
      </c>
    </row>
    <row r="13" spans="1:7" ht="15.75" x14ac:dyDescent="0.25">
      <c r="A13" s="50">
        <v>2022</v>
      </c>
      <c r="B13" s="50">
        <v>1100</v>
      </c>
      <c r="C13" s="44" t="s">
        <v>60</v>
      </c>
      <c r="D13" s="50">
        <v>2022</v>
      </c>
      <c r="E13" s="50"/>
      <c r="F13" s="44"/>
      <c r="G13" s="50">
        <f t="shared" si="0"/>
        <v>3607</v>
      </c>
    </row>
    <row r="14" spans="1:7" ht="15.75" x14ac:dyDescent="0.25">
      <c r="A14" s="50">
        <v>2023</v>
      </c>
      <c r="B14" s="50">
        <v>0</v>
      </c>
      <c r="C14" s="44" t="s">
        <v>68</v>
      </c>
      <c r="D14" s="50">
        <v>2023</v>
      </c>
      <c r="E14" s="50">
        <v>0</v>
      </c>
      <c r="F14" s="44"/>
      <c r="G14" s="50">
        <f>G13+B15-E15</f>
        <v>3607</v>
      </c>
    </row>
    <row r="15" spans="1:7" ht="15.75" x14ac:dyDescent="0.25">
      <c r="A15" s="44"/>
      <c r="B15" s="44"/>
      <c r="C15" s="44"/>
      <c r="D15" s="50"/>
      <c r="E15" s="50"/>
      <c r="F15" s="44"/>
    </row>
    <row r="16" spans="1:7" ht="16.5" thickBot="1" x14ac:dyDescent="0.3">
      <c r="A16" s="52" t="s">
        <v>43</v>
      </c>
      <c r="B16" s="53">
        <f>SUM(B7:B15)</f>
        <v>6400</v>
      </c>
      <c r="C16" s="52"/>
      <c r="D16" s="53"/>
      <c r="E16" s="53">
        <f>SUM(E7:E15)</f>
        <v>2793</v>
      </c>
      <c r="F16" s="52"/>
      <c r="G16" s="54">
        <f>B16-E16</f>
        <v>3607</v>
      </c>
    </row>
    <row r="17" spans="1:7" ht="16.5" thickTop="1" x14ac:dyDescent="0.25">
      <c r="A17" s="44"/>
      <c r="B17" s="44"/>
      <c r="C17" s="44"/>
      <c r="D17" s="44"/>
      <c r="E17" s="44"/>
      <c r="F17" s="44"/>
      <c r="G17" s="51">
        <f>B16-E16</f>
        <v>3607</v>
      </c>
    </row>
  </sheetData>
  <mergeCells count="3">
    <mergeCell ref="A3:G3"/>
    <mergeCell ref="A4:G4"/>
    <mergeCell ref="A2:G2"/>
  </mergeCells>
  <pageMargins left="0.7" right="0.7" top="0.75" bottom="0.75" header="0.3" footer="0.3"/>
  <pageSetup paperSize="9" scale="9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Budget 24-25</vt:lpstr>
      <vt:lpstr>EMR</vt:lpstr>
      <vt:lpstr>Boomtown Grant</vt:lpstr>
      <vt:lpstr>'Boomtown Grant'!Print_Area</vt:lpstr>
      <vt:lpstr>'Budget 24-25'!Print_Area</vt:lpstr>
      <vt:lpstr>EMR!Print_Area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 Governor</cp:lastModifiedBy>
  <cp:lastPrinted>2023-12-05T12:42:06Z</cp:lastPrinted>
  <dcterms:created xsi:type="dcterms:W3CDTF">2017-07-07T09:05:04Z</dcterms:created>
  <dcterms:modified xsi:type="dcterms:W3CDTF">2024-11-20T15:28:24Z</dcterms:modified>
</cp:coreProperties>
</file>